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70E5692-6D20-4F3B-BF8A-05CB4FCD0E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" i="1" l="1"/>
  <c r="F5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3" i="1"/>
  <c r="J47" i="1" l="1"/>
  <c r="I47" i="1"/>
  <c r="H47" i="1"/>
  <c r="G47" i="1"/>
  <c r="J48" i="1"/>
  <c r="I48" i="1"/>
  <c r="H48" i="1"/>
  <c r="G48" i="1"/>
  <c r="J46" i="1"/>
  <c r="I46" i="1"/>
  <c r="H46" i="1"/>
  <c r="G46" i="1"/>
  <c r="J45" i="1"/>
  <c r="I45" i="1"/>
  <c r="H45" i="1"/>
  <c r="G45" i="1"/>
  <c r="J49" i="1"/>
  <c r="I49" i="1"/>
  <c r="H49" i="1"/>
  <c r="G49" i="1"/>
  <c r="I50" i="1"/>
  <c r="J50" i="1"/>
  <c r="H50" i="1"/>
  <c r="G50" i="1"/>
  <c r="J52" i="1"/>
  <c r="I52" i="1"/>
  <c r="H52" i="1"/>
  <c r="G52" i="1"/>
  <c r="J53" i="1"/>
  <c r="I53" i="1"/>
  <c r="H53" i="1"/>
  <c r="G53" i="1"/>
  <c r="J51" i="1"/>
  <c r="I51" i="1"/>
  <c r="H51" i="1"/>
  <c r="G51" i="1"/>
  <c r="K54" i="1"/>
  <c r="J54" i="1"/>
  <c r="I54" i="1"/>
  <c r="H54" i="1"/>
  <c r="G54" i="1"/>
  <c r="J42" i="1"/>
  <c r="I42" i="1"/>
  <c r="H42" i="1"/>
  <c r="G42" i="1"/>
  <c r="J44" i="1"/>
  <c r="I44" i="1"/>
  <c r="H44" i="1"/>
  <c r="G44" i="1"/>
  <c r="J43" i="1"/>
  <c r="I43" i="1"/>
  <c r="H43" i="1"/>
  <c r="G43" i="1"/>
  <c r="J41" i="1"/>
  <c r="I41" i="1"/>
  <c r="H41" i="1"/>
  <c r="G41" i="1"/>
  <c r="J40" i="1"/>
  <c r="I40" i="1"/>
  <c r="H40" i="1"/>
  <c r="G40" i="1"/>
  <c r="J39" i="1"/>
  <c r="I39" i="1"/>
  <c r="H39" i="1"/>
  <c r="G39" i="1"/>
  <c r="J38" i="1"/>
  <c r="I38" i="1"/>
  <c r="H38" i="1"/>
  <c r="G38" i="1"/>
  <c r="K37" i="1"/>
  <c r="I37" i="1"/>
  <c r="J37" i="1"/>
  <c r="H37" i="1"/>
  <c r="G37" i="1"/>
  <c r="J28" i="1"/>
  <c r="I28" i="1"/>
  <c r="H28" i="1"/>
  <c r="G28" i="1"/>
  <c r="I29" i="1"/>
  <c r="J29" i="1"/>
  <c r="H29" i="1"/>
  <c r="G29" i="1"/>
  <c r="J30" i="1"/>
  <c r="I30" i="1"/>
  <c r="H30" i="1"/>
  <c r="G30" i="1"/>
  <c r="J31" i="1"/>
  <c r="I31" i="1"/>
  <c r="H31" i="1"/>
  <c r="G31" i="1"/>
  <c r="J32" i="1"/>
  <c r="I32" i="1"/>
  <c r="H32" i="1"/>
  <c r="G32" i="1"/>
  <c r="K32" i="1" s="1"/>
  <c r="I22" i="1"/>
  <c r="J22" i="1"/>
  <c r="H22" i="1"/>
  <c r="G22" i="1"/>
  <c r="J23" i="1"/>
  <c r="I23" i="1"/>
  <c r="H23" i="1"/>
  <c r="G23" i="1"/>
  <c r="J24" i="1"/>
  <c r="I24" i="1"/>
  <c r="H24" i="1"/>
  <c r="G24" i="1"/>
  <c r="I25" i="1"/>
  <c r="J25" i="1"/>
  <c r="H25" i="1"/>
  <c r="G25" i="1"/>
  <c r="I27" i="1"/>
  <c r="H27" i="1"/>
  <c r="J27" i="1"/>
  <c r="G27" i="1"/>
  <c r="H26" i="1"/>
  <c r="I26" i="1"/>
  <c r="J26" i="1"/>
  <c r="G26" i="1"/>
  <c r="K26" i="1" s="1"/>
  <c r="I21" i="1"/>
  <c r="H21" i="1"/>
  <c r="J21" i="1"/>
  <c r="G21" i="1"/>
  <c r="J20" i="1"/>
  <c r="I20" i="1"/>
  <c r="H20" i="1"/>
  <c r="G20" i="1"/>
  <c r="J15" i="1"/>
  <c r="I15" i="1"/>
  <c r="H15" i="1"/>
  <c r="G15" i="1"/>
  <c r="H14" i="1"/>
  <c r="I14" i="1"/>
  <c r="J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  <c r="J10" i="1"/>
  <c r="I10" i="1"/>
  <c r="H10" i="1"/>
  <c r="G10" i="1"/>
  <c r="J9" i="1"/>
  <c r="I9" i="1"/>
  <c r="H9" i="1"/>
  <c r="G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  <c r="J3" i="1"/>
  <c r="I3" i="1"/>
  <c r="H3" i="1"/>
  <c r="G3" i="1"/>
  <c r="K47" i="1" l="1"/>
  <c r="K48" i="1"/>
  <c r="K46" i="1"/>
  <c r="K45" i="1"/>
  <c r="K49" i="1"/>
  <c r="K50" i="1"/>
  <c r="K52" i="1"/>
  <c r="K53" i="1"/>
  <c r="K51" i="1"/>
  <c r="K42" i="1"/>
  <c r="K44" i="1"/>
  <c r="K43" i="1"/>
  <c r="K41" i="1"/>
  <c r="K40" i="1"/>
  <c r="K39" i="1"/>
  <c r="K38" i="1"/>
  <c r="K21" i="1"/>
  <c r="K28" i="1"/>
  <c r="K29" i="1"/>
  <c r="K30" i="1"/>
  <c r="K31" i="1"/>
  <c r="K4" i="1"/>
  <c r="K7" i="1"/>
  <c r="K9" i="1"/>
  <c r="K12" i="1"/>
  <c r="K13" i="1"/>
  <c r="K20" i="1"/>
  <c r="K3" i="1"/>
  <c r="K5" i="1"/>
  <c r="K8" i="1"/>
  <c r="K10" i="1"/>
  <c r="K14" i="1"/>
  <c r="K6" i="1"/>
  <c r="K22" i="1"/>
  <c r="K23" i="1"/>
  <c r="K24" i="1"/>
  <c r="K25" i="1"/>
  <c r="K27" i="1"/>
  <c r="K11" i="1"/>
  <c r="K15" i="1"/>
</calcChain>
</file>

<file path=xl/sharedStrings.xml><?xml version="1.0" encoding="utf-8"?>
<sst xmlns="http://schemas.openxmlformats.org/spreadsheetml/2006/main" count="88" uniqueCount="45">
  <si>
    <t>Μάθημα</t>
  </si>
  <si>
    <t>Αντιρρυπαντική τεχνολογία ατμοσφαιρικών ρύπων</t>
  </si>
  <si>
    <t>Γεωγραφικά συστήματα πληροφοριών</t>
  </si>
  <si>
    <t>Ενέργεια και κτήρια-Ανανεώσιμες πηγές ενέργειας σε κτίρια και οικισμούς</t>
  </si>
  <si>
    <t>Κυκλική οικονομίκα και πράσινη επιχειρηματικότητα</t>
  </si>
  <si>
    <t>Οικολογική μηχανική και τεχνολογία-Οικουδρολογία</t>
  </si>
  <si>
    <t>Τεχνολογία και διαχείριση υγρών αποβλήτων</t>
  </si>
  <si>
    <t>Τεχνολογία και διαχείριση στερελων και επικινδύνων αποβλήτων</t>
  </si>
  <si>
    <t>Ενεργειακή αξιολόγηση κτηρίων – προσομοιώσεις</t>
  </si>
  <si>
    <t>Επιδράσεις κλιματικής αλλαγής, προσαρμογή και ευπάθεια σε αυτές</t>
  </si>
  <si>
    <t>Μοντέλα προσομοίωσης κτηρίων και οικισμών</t>
  </si>
  <si>
    <t>Περιβαλλοντική αξιολόγηση κατασκευών – υλικά φιλικά προς το περιβάλλον</t>
  </si>
  <si>
    <t>Προσομοιώσεις διασποράς ατμοσφαιρικών ρύπων</t>
  </si>
  <si>
    <t>Τεχνολογίες ανανεώσιμων πηγών ενέργειας</t>
  </si>
  <si>
    <t>Προχωρημένα θέματα τεχνολογίας και διαχείρισης στερεών και επικινδύνων αποβλήτων</t>
  </si>
  <si>
    <t>Περιβαλλοντική μικροβιολογία</t>
  </si>
  <si>
    <t>Προσομοίωση και έλεγχος μονάδων επεξεργασίας υγρών αποβλήτων</t>
  </si>
  <si>
    <t>Προχωρημένες διεργασίες στην επεξεργασία υγρών αποβλήτων και ανάκτηση νερού</t>
  </si>
  <si>
    <t>Περιβαλλοντική χημεία</t>
  </si>
  <si>
    <t>2020-2021</t>
  </si>
  <si>
    <t>Χειμερινό εξάμηνο</t>
  </si>
  <si>
    <t>1η Ειδίκευση</t>
  </si>
  <si>
    <t>2η Ειδίκευση</t>
  </si>
  <si>
    <t>3η Ειδίκευση</t>
  </si>
  <si>
    <t>2021-2022</t>
  </si>
  <si>
    <t>Ποσοστό συμμετοχής</t>
  </si>
  <si>
    <t>Περιβαλλοντικός σχεδιασμός κτηρίωνΜοντέλα προσομοίωσης</t>
  </si>
  <si>
    <t>2022-2023</t>
  </si>
  <si>
    <t>Μέσος Όρος</t>
  </si>
  <si>
    <t xml:space="preserve">Ερώτημα 1 </t>
  </si>
  <si>
    <t>Ερώτημα 2</t>
  </si>
  <si>
    <t>Ερώτημα 3</t>
  </si>
  <si>
    <t>Ερώτημα 4</t>
  </si>
  <si>
    <t>Αρ. Εγγ. Φοιτητών</t>
  </si>
  <si>
    <t>Αρ. Συμμετεχόντων στην αξιολόγηση</t>
  </si>
  <si>
    <t>Οι φοιτητές βαθμολογούν με βαθμούς 1,2,3,4,5 όπου το 5 είναι το άριστο και 1 το χειρότερο</t>
  </si>
  <si>
    <t>Μέσες τιμές</t>
  </si>
  <si>
    <t>Τα ποσοστά συμμετοχής στην αξιολόγηση κυμαίνονται από 0% - 81% με μέση τιμή το 44%</t>
  </si>
  <si>
    <t>Ερώτημα 1</t>
  </si>
  <si>
    <t>Ο μέσος βαθμός αξιολόγησης των μαθημάτων είναι 4.30 με εύρος το 3.4-5.0 σε 4 βασικά ερωτήματα (3 ακαδ. έτη)</t>
  </si>
  <si>
    <t>Οι στόχοι του μαθήματος ήταν σαφείς;</t>
  </si>
  <si>
    <t>Η ύλη που διδάχθηκε ήταν καλά δομημένη;</t>
  </si>
  <si>
    <t>Τα κριτήρια βαθμολόγησης ήταν διαφανή;</t>
  </si>
  <si>
    <t>Το επίπεδο δυσκολίας του μαθήματος ήταν υψηλό;</t>
  </si>
  <si>
    <t>ΠΜΣ ΠΕΡΙΒΑΛΛΟΝΤΙΚΗ ΜΗΧΑΝΙΚΗ ΚΑΙ ΕΠΙΣΤΗΜΗ ΑΠΟΤΕΛΕΣΜΑΤΑ ΑΞΙΟΛΟΓΗΣΕΩΝ ΜΑΘΗΜΑΤΩΝ ΑΠΌ ΦΟΙΤΗΤΕΣ για τα ακαδ. έτη 2020-2021, 2021-2022,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</si>
</sst>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0" fillId="7" borderId="0" xfId="0" applyFill="1" applyAlignment="1">
      <alignment horizontal="center" vertical="center"/>
    </xf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wrapText="1"/>
    </xf>
    <xf numFmtId="9" fontId="0" fillId="0" borderId="0" xfId="1" applyFont="1"/>
    <xf numFmtId="9" fontId="1" fillId="0" borderId="0" xfId="0" applyNumberFormat="1" applyFont="1"/>
    <xf numFmtId="2" fontId="1" fillId="0" borderId="0" xfId="0" applyNumberFormat="1" applyFont="1"/>
    <xf numFmtId="0" fontId="0" fillId="0" borderId="0" xfId="0" applyFont="1"/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tabSelected="1" topLeftCell="A43" workbookViewId="0">
      <selection activeCell="A69" sqref="A69"/>
    </sheetView>
  </sheetViews>
  <sheetFormatPr defaultRowHeight="14.4" x14ac:dyDescent="0.3"/>
  <cols>
    <col min="1" max="1" width="12" customWidth="1"/>
    <col min="2" max="2" width="12.44140625" customWidth="1"/>
    <col min="3" max="3" width="75.5546875" bestFit="1" customWidth="1"/>
    <col min="4" max="4" width="21" customWidth="1"/>
    <col min="5" max="5" width="18.5546875" customWidth="1"/>
    <col min="6" max="6" width="19.21875" bestFit="1" customWidth="1"/>
    <col min="7" max="7" width="10.6640625" bestFit="1" customWidth="1"/>
    <col min="8" max="9" width="10.21875" bestFit="1" customWidth="1"/>
    <col min="11" max="11" width="11.44140625" bestFit="1" customWidth="1"/>
    <col min="14" max="14" width="13.88671875" customWidth="1"/>
  </cols>
  <sheetData>
    <row r="1" spans="1:11" x14ac:dyDescent="0.3">
      <c r="A1" s="2" t="s">
        <v>44</v>
      </c>
    </row>
    <row r="2" spans="1:11" ht="28.8" x14ac:dyDescent="0.3">
      <c r="C2" s="2" t="s">
        <v>0</v>
      </c>
      <c r="D2" s="12" t="s">
        <v>33</v>
      </c>
      <c r="E2" s="12" t="s">
        <v>34</v>
      </c>
      <c r="F2" s="12" t="s">
        <v>25</v>
      </c>
      <c r="G2" s="2" t="s">
        <v>29</v>
      </c>
      <c r="H2" s="2" t="s">
        <v>30</v>
      </c>
      <c r="I2" s="2" t="s">
        <v>31</v>
      </c>
      <c r="J2" s="2" t="s">
        <v>32</v>
      </c>
      <c r="K2" s="2" t="s">
        <v>28</v>
      </c>
    </row>
    <row r="3" spans="1:11" x14ac:dyDescent="0.3">
      <c r="A3" s="11" t="s">
        <v>19</v>
      </c>
      <c r="B3" s="10" t="s">
        <v>20</v>
      </c>
      <c r="C3" t="s">
        <v>1</v>
      </c>
      <c r="D3">
        <v>14</v>
      </c>
      <c r="E3">
        <v>8</v>
      </c>
      <c r="F3" s="13">
        <f>E3/D3</f>
        <v>0.5714285714285714</v>
      </c>
      <c r="G3" s="4">
        <f>0.75*5+0.125*4+0.125*3</f>
        <v>4.625</v>
      </c>
      <c r="H3" s="4">
        <f>0.625*5+0.25*4+0.125*2</f>
        <v>4.375</v>
      </c>
      <c r="I3" s="4">
        <f>0.125*5+0.25*4+0.375*3+0.25*2</f>
        <v>3.25</v>
      </c>
      <c r="J3" s="4">
        <f>0.75*5+0.25*3</f>
        <v>4.5</v>
      </c>
      <c r="K3" s="4">
        <f t="shared" ref="K3:K15" si="0">AVERAGE(G3:J3)</f>
        <v>4.1875</v>
      </c>
    </row>
    <row r="4" spans="1:11" x14ac:dyDescent="0.3">
      <c r="A4" s="11"/>
      <c r="B4" s="10"/>
      <c r="C4" t="s">
        <v>2</v>
      </c>
      <c r="D4">
        <v>16</v>
      </c>
      <c r="E4">
        <v>13</v>
      </c>
      <c r="F4" s="13">
        <f t="shared" ref="F4:F54" si="1">E4/D4</f>
        <v>0.8125</v>
      </c>
      <c r="G4" s="4">
        <f>0.923*5+0.077*4</f>
        <v>4.923</v>
      </c>
      <c r="H4" s="4">
        <f>0.923*5+0.077*4</f>
        <v>4.923</v>
      </c>
      <c r="I4" s="4">
        <f>0.385*5+0.385*4+0.231*3</f>
        <v>4.1579999999999995</v>
      </c>
      <c r="J4" s="4">
        <f>0.923*5+0.077*4</f>
        <v>4.923</v>
      </c>
      <c r="K4" s="4">
        <f t="shared" si="0"/>
        <v>4.7317499999999999</v>
      </c>
    </row>
    <row r="5" spans="1:11" x14ac:dyDescent="0.3">
      <c r="A5" s="11"/>
      <c r="B5" s="10"/>
      <c r="C5" t="s">
        <v>3</v>
      </c>
      <c r="D5">
        <v>18</v>
      </c>
      <c r="E5">
        <v>13</v>
      </c>
      <c r="F5" s="13">
        <f t="shared" si="1"/>
        <v>0.72222222222222221</v>
      </c>
      <c r="G5" s="4">
        <f>0.538*5+0.462*4</f>
        <v>4.5380000000000003</v>
      </c>
      <c r="H5" s="4">
        <f>0.462*5+0.462*4+0.077*3</f>
        <v>4.3890000000000002</v>
      </c>
      <c r="I5" s="4">
        <f>0.231*5+0.231*4+0.385*3+0.154*2</f>
        <v>3.5419999999999998</v>
      </c>
      <c r="J5" s="4">
        <f>0.769*5+0.154*4+0.077*2</f>
        <v>4.6150000000000002</v>
      </c>
      <c r="K5" s="4">
        <f t="shared" si="0"/>
        <v>4.2709999999999999</v>
      </c>
    </row>
    <row r="6" spans="1:11" x14ac:dyDescent="0.3">
      <c r="A6" s="11"/>
      <c r="B6" s="10"/>
      <c r="C6" t="s">
        <v>4</v>
      </c>
      <c r="D6">
        <v>12</v>
      </c>
      <c r="E6">
        <v>9</v>
      </c>
      <c r="F6" s="13">
        <f t="shared" si="1"/>
        <v>0.75</v>
      </c>
      <c r="G6" s="4">
        <f>0.333*5+0.444*4+0.222*3</f>
        <v>4.1070000000000002</v>
      </c>
      <c r="H6" s="4">
        <f>0.111*5+0.556*4+0.333*3</f>
        <v>3.7780000000000005</v>
      </c>
      <c r="I6" s="4">
        <f>0.222*5+0.444*3+0.333*2</f>
        <v>3.1080000000000001</v>
      </c>
      <c r="J6" s="4">
        <f>0.556*5+0.222*4+0.111*3+0.111*2</f>
        <v>4.2230000000000008</v>
      </c>
      <c r="K6" s="4">
        <f t="shared" si="0"/>
        <v>3.8040000000000003</v>
      </c>
    </row>
    <row r="7" spans="1:11" x14ac:dyDescent="0.3">
      <c r="A7" s="11"/>
      <c r="B7" s="10"/>
      <c r="C7" t="s">
        <v>5</v>
      </c>
      <c r="D7">
        <v>11</v>
      </c>
      <c r="E7">
        <v>5</v>
      </c>
      <c r="F7" s="13">
        <f t="shared" si="1"/>
        <v>0.45454545454545453</v>
      </c>
      <c r="G7" s="4">
        <f>0.2*5+0.8*4</f>
        <v>4.2</v>
      </c>
      <c r="H7" s="4">
        <f>0.6*5+0.4*3</f>
        <v>4.2</v>
      </c>
      <c r="I7" s="4">
        <f>0.2*5+0.6*4+0.2*3</f>
        <v>4</v>
      </c>
      <c r="J7" s="4">
        <f>0.6*5+0.4*4</f>
        <v>4.5999999999999996</v>
      </c>
      <c r="K7" s="4">
        <f t="shared" si="0"/>
        <v>4.25</v>
      </c>
    </row>
    <row r="8" spans="1:11" x14ac:dyDescent="0.3">
      <c r="A8" s="11"/>
      <c r="B8" s="10"/>
      <c r="C8" t="s">
        <v>6</v>
      </c>
      <c r="D8">
        <v>10</v>
      </c>
      <c r="E8">
        <v>6</v>
      </c>
      <c r="F8" s="13">
        <f t="shared" si="1"/>
        <v>0.6</v>
      </c>
      <c r="G8" s="4">
        <f>1*5</f>
        <v>5</v>
      </c>
      <c r="H8" s="4">
        <f>0.833*5+0.167*4</f>
        <v>4.8330000000000002</v>
      </c>
      <c r="I8" s="4">
        <f>0.667*5+0.167*4+0.167*3</f>
        <v>4.5040000000000004</v>
      </c>
      <c r="J8" s="4">
        <f>0.833*5+0.167*4</f>
        <v>4.8330000000000002</v>
      </c>
      <c r="K8" s="4">
        <f t="shared" si="0"/>
        <v>4.7925000000000004</v>
      </c>
    </row>
    <row r="9" spans="1:11" x14ac:dyDescent="0.3">
      <c r="A9" s="11"/>
      <c r="B9" s="10"/>
      <c r="C9" t="s">
        <v>7</v>
      </c>
      <c r="D9">
        <v>11</v>
      </c>
      <c r="E9">
        <v>8</v>
      </c>
      <c r="F9" s="13">
        <f t="shared" si="1"/>
        <v>0.72727272727272729</v>
      </c>
      <c r="G9" s="4">
        <f>0.75*5+0.25*4</f>
        <v>4.75</v>
      </c>
      <c r="H9" s="4">
        <f>0.75*5+0.25*4</f>
        <v>4.75</v>
      </c>
      <c r="I9" s="4">
        <f>0.5*5+0.25*4+0.25*3</f>
        <v>4.25</v>
      </c>
      <c r="J9" s="4">
        <f>0.875*5+0.125*4</f>
        <v>4.875</v>
      </c>
      <c r="K9" s="4">
        <f t="shared" si="0"/>
        <v>4.65625</v>
      </c>
    </row>
    <row r="10" spans="1:11" x14ac:dyDescent="0.3">
      <c r="A10" s="11"/>
      <c r="B10" s="5" t="s">
        <v>21</v>
      </c>
      <c r="C10" t="s">
        <v>8</v>
      </c>
      <c r="D10">
        <v>16</v>
      </c>
      <c r="E10">
        <v>5</v>
      </c>
      <c r="F10" s="13">
        <f t="shared" si="1"/>
        <v>0.3125</v>
      </c>
      <c r="G10" s="4">
        <f>0.6*5+0.2*4+0.3*3</f>
        <v>4.6999999999999993</v>
      </c>
      <c r="H10" s="4">
        <f>0.8*5+0.2*2</f>
        <v>4.4000000000000004</v>
      </c>
      <c r="I10" s="4">
        <f>0.6*5+0.2*4+0.3*3</f>
        <v>4.6999999999999993</v>
      </c>
      <c r="J10" s="4">
        <f>0.6*5+0.4*4</f>
        <v>4.5999999999999996</v>
      </c>
      <c r="K10" s="4">
        <f t="shared" si="0"/>
        <v>4.5999999999999996</v>
      </c>
    </row>
    <row r="11" spans="1:11" x14ac:dyDescent="0.3">
      <c r="A11" s="11"/>
      <c r="B11" s="5"/>
      <c r="C11" t="s">
        <v>9</v>
      </c>
      <c r="D11">
        <v>14</v>
      </c>
      <c r="E11">
        <v>6</v>
      </c>
      <c r="F11" s="13">
        <f t="shared" si="1"/>
        <v>0.42857142857142855</v>
      </c>
      <c r="G11" s="4">
        <f>0.833*5+0.167*4</f>
        <v>4.8330000000000002</v>
      </c>
      <c r="H11" s="4">
        <f t="shared" ref="H11" si="2">0.833*5+0.167*4</f>
        <v>4.8330000000000002</v>
      </c>
      <c r="I11" s="4">
        <f>0.833*5+0.167*3</f>
        <v>4.6660000000000004</v>
      </c>
      <c r="J11" s="4">
        <f>1*5</f>
        <v>5</v>
      </c>
      <c r="K11" s="4">
        <f t="shared" si="0"/>
        <v>4.8330000000000002</v>
      </c>
    </row>
    <row r="12" spans="1:11" x14ac:dyDescent="0.3">
      <c r="A12" s="11"/>
      <c r="B12" s="5"/>
      <c r="C12" t="s">
        <v>10</v>
      </c>
      <c r="D12">
        <v>10</v>
      </c>
      <c r="E12">
        <v>3</v>
      </c>
      <c r="F12" s="13">
        <f t="shared" si="1"/>
        <v>0.3</v>
      </c>
      <c r="G12" s="4">
        <f>0.333*5+0.667*4</f>
        <v>4.3330000000000002</v>
      </c>
      <c r="H12" s="4">
        <f>0.333*5+0.333*4+0.333*3</f>
        <v>3.996</v>
      </c>
      <c r="I12" s="4">
        <f>0.667*5+0.333*4</f>
        <v>4.6669999999999998</v>
      </c>
      <c r="J12" s="4">
        <f>0.667*5+0.333*4</f>
        <v>4.6669999999999998</v>
      </c>
      <c r="K12" s="4">
        <f t="shared" si="0"/>
        <v>4.4157500000000001</v>
      </c>
    </row>
    <row r="13" spans="1:11" x14ac:dyDescent="0.3">
      <c r="A13" s="11"/>
      <c r="B13" s="5"/>
      <c r="C13" t="s">
        <v>11</v>
      </c>
      <c r="D13">
        <v>14</v>
      </c>
      <c r="E13">
        <v>6</v>
      </c>
      <c r="F13" s="13">
        <f t="shared" si="1"/>
        <v>0.42857142857142855</v>
      </c>
      <c r="G13" s="4">
        <f>0.167*5+0.667*4+0.167*2</f>
        <v>3.8370000000000002</v>
      </c>
      <c r="H13" s="4">
        <f>0.167*5+0.5*4+0.167*3+0.167*1</f>
        <v>3.5029999999999997</v>
      </c>
      <c r="I13" s="4">
        <f>0.333*5+0.5*4+0.167*3</f>
        <v>4.1660000000000004</v>
      </c>
      <c r="J13" s="4">
        <f>0.333*5+0.667*4</f>
        <v>4.3330000000000002</v>
      </c>
      <c r="K13" s="4">
        <f t="shared" si="0"/>
        <v>3.9597500000000001</v>
      </c>
    </row>
    <row r="14" spans="1:11" x14ac:dyDescent="0.3">
      <c r="A14" s="11"/>
      <c r="B14" s="5"/>
      <c r="C14" t="s">
        <v>12</v>
      </c>
      <c r="D14">
        <v>3</v>
      </c>
      <c r="E14">
        <v>1</v>
      </c>
      <c r="F14" s="13">
        <f t="shared" si="1"/>
        <v>0.33333333333333331</v>
      </c>
      <c r="G14" s="4">
        <f>1*5</f>
        <v>5</v>
      </c>
      <c r="H14" s="4">
        <f t="shared" ref="H14:J14" si="3">1*5</f>
        <v>5</v>
      </c>
      <c r="I14" s="4">
        <f t="shared" si="3"/>
        <v>5</v>
      </c>
      <c r="J14" s="4">
        <f t="shared" si="3"/>
        <v>5</v>
      </c>
      <c r="K14" s="4">
        <f t="shared" si="0"/>
        <v>5</v>
      </c>
    </row>
    <row r="15" spans="1:11" x14ac:dyDescent="0.3">
      <c r="A15" s="11"/>
      <c r="B15" s="5"/>
      <c r="C15" t="s">
        <v>13</v>
      </c>
      <c r="D15">
        <v>6</v>
      </c>
      <c r="E15">
        <v>1</v>
      </c>
      <c r="F15" s="13">
        <f t="shared" si="1"/>
        <v>0.16666666666666666</v>
      </c>
      <c r="G15" s="4">
        <f>1*4</f>
        <v>4</v>
      </c>
      <c r="H15" s="4">
        <f t="shared" ref="H15" si="4">1*4</f>
        <v>4</v>
      </c>
      <c r="I15" s="4">
        <f>1*5</f>
        <v>5</v>
      </c>
      <c r="J15" s="4">
        <f>1*3</f>
        <v>3</v>
      </c>
      <c r="K15" s="4">
        <f t="shared" si="0"/>
        <v>4</v>
      </c>
    </row>
    <row r="16" spans="1:11" x14ac:dyDescent="0.3">
      <c r="A16" s="11"/>
      <c r="B16" s="6" t="s">
        <v>22</v>
      </c>
      <c r="C16" t="s">
        <v>14</v>
      </c>
      <c r="D16">
        <v>6</v>
      </c>
      <c r="E16">
        <v>0</v>
      </c>
      <c r="F16" s="13">
        <f t="shared" si="1"/>
        <v>0</v>
      </c>
      <c r="G16" s="4"/>
      <c r="H16" s="4"/>
      <c r="I16" s="4"/>
      <c r="J16" s="4"/>
      <c r="K16" s="4"/>
    </row>
    <row r="17" spans="1:11" x14ac:dyDescent="0.3">
      <c r="A17" s="11"/>
      <c r="B17" s="6"/>
      <c r="C17" t="s">
        <v>15</v>
      </c>
      <c r="D17">
        <v>5</v>
      </c>
      <c r="E17">
        <v>0</v>
      </c>
      <c r="F17" s="13">
        <f t="shared" si="1"/>
        <v>0</v>
      </c>
      <c r="G17" s="4"/>
      <c r="H17" s="4"/>
      <c r="I17" s="4"/>
      <c r="J17" s="4"/>
      <c r="K17" s="4"/>
    </row>
    <row r="18" spans="1:11" x14ac:dyDescent="0.3">
      <c r="A18" s="11"/>
      <c r="B18" s="6"/>
      <c r="C18" t="s">
        <v>16</v>
      </c>
      <c r="D18">
        <v>4</v>
      </c>
      <c r="E18">
        <v>0</v>
      </c>
      <c r="F18" s="13">
        <f t="shared" si="1"/>
        <v>0</v>
      </c>
      <c r="G18" s="4"/>
      <c r="H18" s="4"/>
      <c r="I18" s="4"/>
      <c r="J18" s="4"/>
      <c r="K18" s="4"/>
    </row>
    <row r="19" spans="1:11" x14ac:dyDescent="0.3">
      <c r="A19" s="11"/>
      <c r="B19" s="6"/>
      <c r="C19" t="s">
        <v>17</v>
      </c>
      <c r="D19">
        <v>6</v>
      </c>
      <c r="E19">
        <v>0</v>
      </c>
      <c r="F19" s="13">
        <f t="shared" si="1"/>
        <v>0</v>
      </c>
      <c r="G19" s="4"/>
      <c r="H19" s="4"/>
      <c r="I19" s="4"/>
      <c r="J19" s="4"/>
      <c r="K19" s="4"/>
    </row>
    <row r="20" spans="1:11" x14ac:dyDescent="0.3">
      <c r="A20" s="11"/>
      <c r="B20" s="1" t="s">
        <v>23</v>
      </c>
      <c r="C20" t="s">
        <v>18</v>
      </c>
      <c r="D20">
        <v>8</v>
      </c>
      <c r="E20">
        <v>5</v>
      </c>
      <c r="F20" s="13">
        <f t="shared" si="1"/>
        <v>0.625</v>
      </c>
      <c r="G20" s="4">
        <f>0.8*5+0.2*4</f>
        <v>4.8</v>
      </c>
      <c r="H20" s="4">
        <f>0.6*5+0.2*4+0.2*3</f>
        <v>4.4000000000000004</v>
      </c>
      <c r="I20" s="4">
        <f>0.6*5+0.2*4+0.2*3</f>
        <v>4.4000000000000004</v>
      </c>
      <c r="J20" s="4">
        <f>1*5</f>
        <v>5</v>
      </c>
      <c r="K20" s="4">
        <f t="shared" ref="K20:K54" si="5">AVERAGE(G20:J20)</f>
        <v>4.6500000000000004</v>
      </c>
    </row>
    <row r="21" spans="1:11" x14ac:dyDescent="0.3">
      <c r="A21" s="7" t="s">
        <v>24</v>
      </c>
      <c r="B21" s="10" t="s">
        <v>20</v>
      </c>
      <c r="C21" t="s">
        <v>1</v>
      </c>
      <c r="D21">
        <v>7</v>
      </c>
      <c r="E21">
        <v>4</v>
      </c>
      <c r="F21" s="13">
        <f t="shared" si="1"/>
        <v>0.5714285714285714</v>
      </c>
      <c r="G21" s="4">
        <f>1*5</f>
        <v>5</v>
      </c>
      <c r="H21" s="4">
        <f t="shared" ref="H21:J21" si="6">1*5</f>
        <v>5</v>
      </c>
      <c r="I21" s="4">
        <f>0.5*4+0.25*3+0.25*1</f>
        <v>3</v>
      </c>
      <c r="J21" s="4">
        <f t="shared" si="6"/>
        <v>5</v>
      </c>
      <c r="K21" s="4">
        <f t="shared" si="5"/>
        <v>4.5</v>
      </c>
    </row>
    <row r="22" spans="1:11" x14ac:dyDescent="0.3">
      <c r="A22" s="7"/>
      <c r="B22" s="10"/>
      <c r="C22" t="s">
        <v>2</v>
      </c>
      <c r="D22">
        <v>5</v>
      </c>
      <c r="E22">
        <v>3</v>
      </c>
      <c r="F22" s="13">
        <f t="shared" si="1"/>
        <v>0.6</v>
      </c>
      <c r="G22" s="4">
        <f>0.667*5+0.333*4</f>
        <v>4.6669999999999998</v>
      </c>
      <c r="H22" s="4">
        <f>1*5</f>
        <v>5</v>
      </c>
      <c r="I22" s="4">
        <f>0.667*4+0.333*1</f>
        <v>3.0010000000000003</v>
      </c>
      <c r="J22" s="4">
        <f>1*5</f>
        <v>5</v>
      </c>
      <c r="K22" s="4">
        <f t="shared" si="5"/>
        <v>4.4169999999999998</v>
      </c>
    </row>
    <row r="23" spans="1:11" x14ac:dyDescent="0.3">
      <c r="A23" s="7"/>
      <c r="B23" s="10"/>
      <c r="C23" t="s">
        <v>3</v>
      </c>
      <c r="D23">
        <v>7</v>
      </c>
      <c r="E23">
        <v>5</v>
      </c>
      <c r="F23" s="13">
        <f t="shared" si="1"/>
        <v>0.7142857142857143</v>
      </c>
      <c r="G23" s="4">
        <f>0.6*4+0.4*3</f>
        <v>3.6</v>
      </c>
      <c r="H23" s="4">
        <f>0.6*4+0.4*3</f>
        <v>3.6</v>
      </c>
      <c r="I23" s="4">
        <f>0.2*5+0.2*4+0.4*3+0.2*1</f>
        <v>3.2</v>
      </c>
      <c r="J23" s="4">
        <f>0.4*5+0.6*3</f>
        <v>3.8</v>
      </c>
      <c r="K23" s="4">
        <f t="shared" si="5"/>
        <v>3.55</v>
      </c>
    </row>
    <row r="24" spans="1:11" x14ac:dyDescent="0.3">
      <c r="A24" s="7"/>
      <c r="B24" s="10"/>
      <c r="C24" t="s">
        <v>4</v>
      </c>
      <c r="D24">
        <v>6</v>
      </c>
      <c r="E24">
        <v>4</v>
      </c>
      <c r="F24" s="13">
        <f t="shared" si="1"/>
        <v>0.66666666666666663</v>
      </c>
      <c r="G24" s="4">
        <f>0.25*5+0.5*4+0.25*3</f>
        <v>4</v>
      </c>
      <c r="H24" s="4">
        <f>0.25*5+0.5*4+0.25*2</f>
        <v>3.75</v>
      </c>
      <c r="I24" s="4">
        <f>0.25*4+0.5*3+0.25*1</f>
        <v>2.75</v>
      </c>
      <c r="J24" s="4">
        <f>0.5*5+0.5*3</f>
        <v>4</v>
      </c>
      <c r="K24" s="4">
        <f t="shared" si="5"/>
        <v>3.625</v>
      </c>
    </row>
    <row r="25" spans="1:11" x14ac:dyDescent="0.3">
      <c r="A25" s="7"/>
      <c r="B25" s="10"/>
      <c r="C25" t="s">
        <v>5</v>
      </c>
      <c r="D25">
        <v>3</v>
      </c>
      <c r="E25">
        <v>1</v>
      </c>
      <c r="F25" s="13">
        <f t="shared" si="1"/>
        <v>0.33333333333333331</v>
      </c>
      <c r="G25" s="4">
        <f>1*5</f>
        <v>5</v>
      </c>
      <c r="H25" s="4">
        <f t="shared" ref="H25:J25" si="7">1*5</f>
        <v>5</v>
      </c>
      <c r="I25" s="4">
        <f>1*4</f>
        <v>4</v>
      </c>
      <c r="J25" s="4">
        <f t="shared" si="7"/>
        <v>5</v>
      </c>
      <c r="K25" s="4">
        <f t="shared" si="5"/>
        <v>4.75</v>
      </c>
    </row>
    <row r="26" spans="1:11" x14ac:dyDescent="0.3">
      <c r="A26" s="7"/>
      <c r="B26" s="10"/>
      <c r="C26" t="s">
        <v>6</v>
      </c>
      <c r="D26">
        <v>4</v>
      </c>
      <c r="E26">
        <v>2</v>
      </c>
      <c r="F26" s="13">
        <f t="shared" si="1"/>
        <v>0.5</v>
      </c>
      <c r="G26" s="4">
        <f>1*5</f>
        <v>5</v>
      </c>
      <c r="H26" s="4">
        <f t="shared" ref="H26:J27" si="8">1*5</f>
        <v>5</v>
      </c>
      <c r="I26" s="4">
        <f t="shared" si="8"/>
        <v>5</v>
      </c>
      <c r="J26" s="4">
        <f t="shared" si="8"/>
        <v>5</v>
      </c>
      <c r="K26" s="4">
        <f t="shared" si="5"/>
        <v>5</v>
      </c>
    </row>
    <row r="27" spans="1:11" x14ac:dyDescent="0.3">
      <c r="A27" s="7"/>
      <c r="B27" s="10"/>
      <c r="C27" t="s">
        <v>7</v>
      </c>
      <c r="D27">
        <v>4</v>
      </c>
      <c r="E27">
        <v>1</v>
      </c>
      <c r="F27" s="13">
        <f t="shared" si="1"/>
        <v>0.25</v>
      </c>
      <c r="G27" s="4">
        <f>1*5</f>
        <v>5</v>
      </c>
      <c r="H27" s="4">
        <f t="shared" si="8"/>
        <v>5</v>
      </c>
      <c r="I27" s="4">
        <f>1*3</f>
        <v>3</v>
      </c>
      <c r="J27" s="4">
        <f t="shared" si="8"/>
        <v>5</v>
      </c>
      <c r="K27" s="4">
        <f t="shared" si="5"/>
        <v>4.5</v>
      </c>
    </row>
    <row r="28" spans="1:11" x14ac:dyDescent="0.3">
      <c r="A28" s="7"/>
      <c r="B28" s="5" t="s">
        <v>21</v>
      </c>
      <c r="C28" t="s">
        <v>8</v>
      </c>
      <c r="D28">
        <v>6</v>
      </c>
      <c r="E28">
        <v>4</v>
      </c>
      <c r="F28" s="13">
        <f t="shared" si="1"/>
        <v>0.66666666666666663</v>
      </c>
      <c r="G28" s="4">
        <f>0.5*4+0.25*3+0.25*2</f>
        <v>3.25</v>
      </c>
      <c r="H28" s="4">
        <f>0.5*4+0.25*1+0.25*2</f>
        <v>2.75</v>
      </c>
      <c r="I28" s="4">
        <f>0.25*5+0.25*4+0.5*3</f>
        <v>3.75</v>
      </c>
      <c r="J28" s="4">
        <f>0.25*5+0.25*4+0.5*3</f>
        <v>3.75</v>
      </c>
      <c r="K28" s="4">
        <f>AVERAGE(G28:J28)</f>
        <v>3.375</v>
      </c>
    </row>
    <row r="29" spans="1:11" x14ac:dyDescent="0.3">
      <c r="A29" s="7"/>
      <c r="B29" s="5"/>
      <c r="C29" t="s">
        <v>9</v>
      </c>
      <c r="D29">
        <v>8</v>
      </c>
      <c r="E29">
        <v>4</v>
      </c>
      <c r="F29" s="13">
        <f t="shared" si="1"/>
        <v>0.5</v>
      </c>
      <c r="G29" s="4">
        <f>0.75*5+0.25*4</f>
        <v>4.75</v>
      </c>
      <c r="H29" s="4">
        <f>1*5</f>
        <v>5</v>
      </c>
      <c r="I29" s="4">
        <f>0.75*5+0.25*3</f>
        <v>4.5</v>
      </c>
      <c r="J29" s="4">
        <f>1*5</f>
        <v>5</v>
      </c>
      <c r="K29" s="4">
        <f t="shared" si="5"/>
        <v>4.8125</v>
      </c>
    </row>
    <row r="30" spans="1:11" x14ac:dyDescent="0.3">
      <c r="A30" s="7"/>
      <c r="B30" s="5"/>
      <c r="C30" t="s">
        <v>11</v>
      </c>
      <c r="D30">
        <v>8</v>
      </c>
      <c r="E30">
        <v>4</v>
      </c>
      <c r="F30" s="13">
        <f t="shared" si="1"/>
        <v>0.5</v>
      </c>
      <c r="G30" s="4">
        <f>0.25*5+0.5*4+0.25*3</f>
        <v>4</v>
      </c>
      <c r="H30" s="4">
        <f>0.25*5+0.5*4+0.25*1</f>
        <v>3.5</v>
      </c>
      <c r="I30" s="4">
        <f>0.5*4+0.5*3</f>
        <v>3.5</v>
      </c>
      <c r="J30" s="4">
        <f>0.25*2+0.5*4+0.25*3</f>
        <v>3.25</v>
      </c>
      <c r="K30" s="4">
        <f t="shared" si="5"/>
        <v>3.5625</v>
      </c>
    </row>
    <row r="31" spans="1:11" x14ac:dyDescent="0.3">
      <c r="A31" s="7"/>
      <c r="B31" s="5"/>
      <c r="C31" t="s">
        <v>12</v>
      </c>
      <c r="D31">
        <v>2</v>
      </c>
      <c r="E31">
        <v>1</v>
      </c>
      <c r="F31" s="13">
        <f t="shared" si="1"/>
        <v>0.5</v>
      </c>
      <c r="G31" s="4">
        <f>1*5</f>
        <v>5</v>
      </c>
      <c r="H31" s="4">
        <f t="shared" ref="H31" si="9">1*5</f>
        <v>5</v>
      </c>
      <c r="I31" s="4">
        <f>1*1</f>
        <v>1</v>
      </c>
      <c r="J31" s="4">
        <f>1*4</f>
        <v>4</v>
      </c>
      <c r="K31" s="4">
        <f t="shared" si="5"/>
        <v>3.75</v>
      </c>
    </row>
    <row r="32" spans="1:11" x14ac:dyDescent="0.3">
      <c r="A32" s="7"/>
      <c r="B32" s="5"/>
      <c r="C32" t="s">
        <v>13</v>
      </c>
      <c r="D32">
        <v>5</v>
      </c>
      <c r="E32">
        <v>3</v>
      </c>
      <c r="F32" s="13">
        <f t="shared" si="1"/>
        <v>0.6</v>
      </c>
      <c r="G32" s="4">
        <f>0.333*5+0.667*4</f>
        <v>4.3330000000000002</v>
      </c>
      <c r="H32" s="4">
        <f>1*4</f>
        <v>4</v>
      </c>
      <c r="I32" s="4">
        <f>0.667*5+0.333*4</f>
        <v>4.6669999999999998</v>
      </c>
      <c r="J32" s="4">
        <f>0.333*5+0.333*4+0.333*3</f>
        <v>3.996</v>
      </c>
      <c r="K32" s="4">
        <f t="shared" si="5"/>
        <v>4.2489999999999997</v>
      </c>
    </row>
    <row r="33" spans="1:11" x14ac:dyDescent="0.3">
      <c r="A33" s="7"/>
      <c r="B33" s="6" t="s">
        <v>22</v>
      </c>
      <c r="C33" t="s">
        <v>14</v>
      </c>
      <c r="D33">
        <v>2</v>
      </c>
      <c r="E33">
        <v>0</v>
      </c>
      <c r="F33" s="13">
        <f t="shared" si="1"/>
        <v>0</v>
      </c>
      <c r="G33" s="4"/>
      <c r="H33" s="4"/>
      <c r="I33" s="4"/>
      <c r="J33" s="4"/>
      <c r="K33" s="4"/>
    </row>
    <row r="34" spans="1:11" x14ac:dyDescent="0.3">
      <c r="A34" s="7"/>
      <c r="B34" s="6"/>
      <c r="C34" t="s">
        <v>16</v>
      </c>
      <c r="D34">
        <v>2</v>
      </c>
      <c r="E34">
        <v>0</v>
      </c>
      <c r="F34" s="13">
        <f t="shared" si="1"/>
        <v>0</v>
      </c>
      <c r="G34" s="4"/>
      <c r="H34" s="4"/>
      <c r="I34" s="4"/>
      <c r="J34" s="4"/>
      <c r="K34" s="4"/>
    </row>
    <row r="35" spans="1:11" x14ac:dyDescent="0.3">
      <c r="A35" s="7"/>
      <c r="B35" s="6"/>
      <c r="C35" t="s">
        <v>17</v>
      </c>
      <c r="D35">
        <v>2</v>
      </c>
      <c r="E35">
        <v>0</v>
      </c>
      <c r="F35" s="13">
        <f t="shared" si="1"/>
        <v>0</v>
      </c>
      <c r="G35" s="4"/>
      <c r="H35" s="4"/>
      <c r="I35" s="4"/>
      <c r="J35" s="4"/>
      <c r="K35" s="4"/>
    </row>
    <row r="36" spans="1:11" x14ac:dyDescent="0.3">
      <c r="A36" s="7"/>
      <c r="B36" s="1" t="s">
        <v>23</v>
      </c>
      <c r="C36" t="s">
        <v>18</v>
      </c>
      <c r="D36">
        <v>1</v>
      </c>
      <c r="E36">
        <v>0</v>
      </c>
      <c r="F36" s="13">
        <f t="shared" si="1"/>
        <v>0</v>
      </c>
      <c r="G36" s="4"/>
      <c r="H36" s="4"/>
      <c r="I36" s="4"/>
      <c r="J36" s="4"/>
      <c r="K36" s="4"/>
    </row>
    <row r="37" spans="1:11" ht="15" customHeight="1" x14ac:dyDescent="0.3">
      <c r="A37" s="9" t="s">
        <v>27</v>
      </c>
      <c r="B37" s="8" t="s">
        <v>20</v>
      </c>
      <c r="C37" t="s">
        <v>1</v>
      </c>
      <c r="D37">
        <v>5</v>
      </c>
      <c r="E37">
        <v>2</v>
      </c>
      <c r="F37" s="13">
        <f t="shared" si="1"/>
        <v>0.4</v>
      </c>
      <c r="G37" s="4">
        <f>0.5*5+0.5*4</f>
        <v>4.5</v>
      </c>
      <c r="H37" s="4">
        <f>0.5*5+0.5*3</f>
        <v>4</v>
      </c>
      <c r="I37" s="4">
        <f>1*5</f>
        <v>5</v>
      </c>
      <c r="J37" s="4">
        <f>0.5*4+0.5*3</f>
        <v>3.5</v>
      </c>
      <c r="K37" s="4">
        <f t="shared" si="5"/>
        <v>4.25</v>
      </c>
    </row>
    <row r="38" spans="1:11" x14ac:dyDescent="0.3">
      <c r="A38" s="9"/>
      <c r="B38" s="8"/>
      <c r="C38" t="s">
        <v>2</v>
      </c>
      <c r="D38">
        <v>19</v>
      </c>
      <c r="E38">
        <v>11</v>
      </c>
      <c r="F38" s="13">
        <f t="shared" si="1"/>
        <v>0.57894736842105265</v>
      </c>
      <c r="G38" s="4">
        <f>0.909*5+0.091*4</f>
        <v>4.9089999999999998</v>
      </c>
      <c r="H38" s="4">
        <f>1*5</f>
        <v>5</v>
      </c>
      <c r="I38" s="4">
        <f>0.091*5+0.273*4+0.545*3+0.091*2</f>
        <v>3.3640000000000003</v>
      </c>
      <c r="J38" s="4">
        <f>0.818*5+0.091*4+0.091*3</f>
        <v>4.7269999999999994</v>
      </c>
      <c r="K38" s="4">
        <f t="shared" si="5"/>
        <v>4.5</v>
      </c>
    </row>
    <row r="39" spans="1:11" x14ac:dyDescent="0.3">
      <c r="A39" s="9"/>
      <c r="B39" s="8"/>
      <c r="C39" t="s">
        <v>3</v>
      </c>
      <c r="D39">
        <v>32</v>
      </c>
      <c r="E39">
        <v>15</v>
      </c>
      <c r="F39" s="13">
        <f t="shared" si="1"/>
        <v>0.46875</v>
      </c>
      <c r="G39" s="4">
        <f>0.667*5+0.133*4+0.133*3+0.067*2</f>
        <v>4.4000000000000004</v>
      </c>
      <c r="H39" s="4">
        <f>0.533*5+0.267*4+0.133*3+0.067*2</f>
        <v>4.266</v>
      </c>
      <c r="I39" s="4">
        <f>0.133*5+0.267*4+0.467*3+0.133*1</f>
        <v>3.2670000000000003</v>
      </c>
      <c r="J39" s="4">
        <f>0.533*5+0.2*4+0.2*3+0.067*1</f>
        <v>4.1319999999999997</v>
      </c>
      <c r="K39" s="4">
        <f t="shared" si="5"/>
        <v>4.0162499999999994</v>
      </c>
    </row>
    <row r="40" spans="1:11" x14ac:dyDescent="0.3">
      <c r="A40" s="9"/>
      <c r="B40" s="8"/>
      <c r="C40" t="s">
        <v>4</v>
      </c>
      <c r="D40">
        <v>28</v>
      </c>
      <c r="E40">
        <v>14</v>
      </c>
      <c r="F40" s="13">
        <f t="shared" si="1"/>
        <v>0.5</v>
      </c>
      <c r="G40" s="4">
        <f>0.786*5+0.214*4</f>
        <v>4.7860000000000005</v>
      </c>
      <c r="H40" s="4">
        <f>0.786*5+0.143*4+0.071*1</f>
        <v>4.5729999999999995</v>
      </c>
      <c r="I40" s="4">
        <f>0.286*5+0.214*4+0.357*3+0.143*1</f>
        <v>3.5</v>
      </c>
      <c r="J40" s="4">
        <f>0.786*5+0.071*4+0.143*3</f>
        <v>4.6430000000000007</v>
      </c>
      <c r="K40" s="4">
        <f t="shared" si="5"/>
        <v>4.3755000000000006</v>
      </c>
    </row>
    <row r="41" spans="1:11" x14ac:dyDescent="0.3">
      <c r="A41" s="9"/>
      <c r="B41" s="8"/>
      <c r="C41" t="s">
        <v>5</v>
      </c>
      <c r="D41">
        <v>12</v>
      </c>
      <c r="E41">
        <v>8</v>
      </c>
      <c r="F41" s="13">
        <f t="shared" si="1"/>
        <v>0.66666666666666663</v>
      </c>
      <c r="G41" s="4">
        <f>0.75*5+0.25*4</f>
        <v>4.75</v>
      </c>
      <c r="H41" s="4">
        <f t="shared" ref="H41" si="10">0.75*5+0.25*4</f>
        <v>4.75</v>
      </c>
      <c r="I41" s="4">
        <f>0.5*5+0.25*4+0.25*3</f>
        <v>4.25</v>
      </c>
      <c r="J41" s="4">
        <f>0.625*5+0.25*4+0.125*3</f>
        <v>4.5</v>
      </c>
      <c r="K41" s="4">
        <f t="shared" si="5"/>
        <v>4.5625</v>
      </c>
    </row>
    <row r="42" spans="1:11" x14ac:dyDescent="0.3">
      <c r="A42" s="9"/>
      <c r="B42" s="8"/>
      <c r="C42" t="s">
        <v>6</v>
      </c>
      <c r="D42">
        <v>15</v>
      </c>
      <c r="E42">
        <v>9</v>
      </c>
      <c r="F42" s="13">
        <f t="shared" si="1"/>
        <v>0.6</v>
      </c>
      <c r="G42" s="4">
        <f>0.667*5+0.222*4+0.111*3</f>
        <v>4.556</v>
      </c>
      <c r="H42" s="4">
        <f>0.444*5+0.444*3+0.111*2</f>
        <v>3.7740000000000005</v>
      </c>
      <c r="I42" s="4">
        <f>0.444*5+0.444*4+0.111*3</f>
        <v>4.3290000000000006</v>
      </c>
      <c r="J42" s="4">
        <f>0.556*5+0.222*4+0.222*3</f>
        <v>4.3340000000000005</v>
      </c>
      <c r="K42" s="4">
        <f t="shared" si="5"/>
        <v>4.2482500000000005</v>
      </c>
    </row>
    <row r="43" spans="1:11" x14ac:dyDescent="0.3">
      <c r="A43" s="9"/>
      <c r="B43" s="8"/>
      <c r="C43" t="s">
        <v>7</v>
      </c>
      <c r="D43">
        <v>29</v>
      </c>
      <c r="E43">
        <v>23</v>
      </c>
      <c r="F43" s="13">
        <f t="shared" si="1"/>
        <v>0.7931034482758621</v>
      </c>
      <c r="G43" s="4">
        <f>0.913*5+0.087*4</f>
        <v>4.9130000000000003</v>
      </c>
      <c r="H43" s="4">
        <f>0.826*5+0.174*4</f>
        <v>4.8259999999999996</v>
      </c>
      <c r="I43" s="4">
        <f>0.13*5+0.565*4+0.261*3+0.044*1</f>
        <v>3.7369999999999997</v>
      </c>
      <c r="J43" s="4">
        <f>0.87*5+0.13*4</f>
        <v>4.8699999999999992</v>
      </c>
      <c r="K43" s="4">
        <f t="shared" si="5"/>
        <v>4.5865</v>
      </c>
    </row>
    <row r="44" spans="1:11" x14ac:dyDescent="0.3">
      <c r="A44" s="9"/>
      <c r="B44" s="8"/>
      <c r="C44" t="s">
        <v>18</v>
      </c>
      <c r="D44">
        <v>8</v>
      </c>
      <c r="E44">
        <v>5</v>
      </c>
      <c r="F44" s="13">
        <f t="shared" si="1"/>
        <v>0.625</v>
      </c>
      <c r="G44" s="4">
        <f>0.4*5+0.6*4</f>
        <v>4.4000000000000004</v>
      </c>
      <c r="H44" s="4">
        <f>0.8*5+0.2*4</f>
        <v>4.8</v>
      </c>
      <c r="I44" s="4">
        <f>0.2*5+0.2*4+0.4*3+0.2*2</f>
        <v>3.4</v>
      </c>
      <c r="J44" s="4">
        <f>0.8*5+0.2*4</f>
        <v>4.8</v>
      </c>
      <c r="K44" s="4">
        <f t="shared" si="5"/>
        <v>4.3499999999999996</v>
      </c>
    </row>
    <row r="45" spans="1:11" x14ac:dyDescent="0.3">
      <c r="A45" s="9"/>
      <c r="B45" s="5" t="s">
        <v>21</v>
      </c>
      <c r="C45" t="s">
        <v>8</v>
      </c>
      <c r="D45">
        <v>25</v>
      </c>
      <c r="E45">
        <v>9</v>
      </c>
      <c r="F45" s="13">
        <f t="shared" si="1"/>
        <v>0.36</v>
      </c>
      <c r="G45" s="4">
        <f>0.333*5+0.667*4</f>
        <v>4.3330000000000002</v>
      </c>
      <c r="H45" s="4">
        <f>0.222*5+0.556*4+0.222*3</f>
        <v>4.0000000000000009</v>
      </c>
      <c r="I45" s="4">
        <f>0.333*5+0.444*4+0.111*3+0.111*2</f>
        <v>3.996</v>
      </c>
      <c r="J45" s="4">
        <f>0.333*5+0.667*4</f>
        <v>4.3330000000000002</v>
      </c>
      <c r="K45" s="4">
        <f t="shared" si="5"/>
        <v>4.1655000000000006</v>
      </c>
    </row>
    <row r="46" spans="1:11" x14ac:dyDescent="0.3">
      <c r="A46" s="9"/>
      <c r="B46" s="5"/>
      <c r="C46" t="s">
        <v>9</v>
      </c>
      <c r="D46">
        <v>22</v>
      </c>
      <c r="E46">
        <v>8</v>
      </c>
      <c r="F46" s="13">
        <f t="shared" si="1"/>
        <v>0.36363636363636365</v>
      </c>
      <c r="G46" s="4">
        <f>0.625*5+0.375*4</f>
        <v>4.625</v>
      </c>
      <c r="H46" s="4">
        <f>0.625*5+0.375*4</f>
        <v>4.625</v>
      </c>
      <c r="I46" s="4">
        <f>0.25*5+0.375*4+0.375*3</f>
        <v>3.875</v>
      </c>
      <c r="J46" s="4">
        <f>0.75*5+0.25*4</f>
        <v>4.75</v>
      </c>
      <c r="K46" s="4">
        <f t="shared" si="5"/>
        <v>4.46875</v>
      </c>
    </row>
    <row r="47" spans="1:11" x14ac:dyDescent="0.3">
      <c r="A47" s="9"/>
      <c r="B47" s="5"/>
      <c r="C47" t="s">
        <v>26</v>
      </c>
      <c r="D47">
        <v>16</v>
      </c>
      <c r="E47">
        <v>7</v>
      </c>
      <c r="F47" s="13">
        <f t="shared" si="1"/>
        <v>0.4375</v>
      </c>
      <c r="G47" s="4">
        <f>0.286*5+0.429*4+0.143*3+0.143*2</f>
        <v>3.8609999999999998</v>
      </c>
      <c r="H47" s="4">
        <f>0.286*5+0.714*3</f>
        <v>3.5720000000000001</v>
      </c>
      <c r="I47" s="4">
        <f>0.286*5+0.286*4+0.429*3</f>
        <v>3.8609999999999998</v>
      </c>
      <c r="J47" s="4">
        <f>0.143*5+0.429*4+0.429*3</f>
        <v>3.718</v>
      </c>
      <c r="K47" s="4">
        <f t="shared" si="5"/>
        <v>3.7530000000000001</v>
      </c>
    </row>
    <row r="48" spans="1:11" x14ac:dyDescent="0.3">
      <c r="A48" s="9"/>
      <c r="B48" s="5"/>
      <c r="C48" t="s">
        <v>11</v>
      </c>
      <c r="D48">
        <v>16</v>
      </c>
      <c r="E48">
        <v>5</v>
      </c>
      <c r="F48" s="13">
        <f t="shared" si="1"/>
        <v>0.3125</v>
      </c>
      <c r="G48" s="4">
        <f>0.4*5+0.4*4+0.2*3</f>
        <v>4.2</v>
      </c>
      <c r="H48" s="4">
        <f>0.8*5+0.2*2</f>
        <v>4.4000000000000004</v>
      </c>
      <c r="I48" s="4">
        <f>0.6*4+0.2*3+0.2*2</f>
        <v>3.4</v>
      </c>
      <c r="J48" s="4">
        <f>0.4*5+0.6*4</f>
        <v>4.4000000000000004</v>
      </c>
      <c r="K48" s="4">
        <f t="shared" si="5"/>
        <v>4.1000000000000005</v>
      </c>
    </row>
    <row r="49" spans="1:11" x14ac:dyDescent="0.3">
      <c r="A49" s="9"/>
      <c r="B49" s="5"/>
      <c r="C49" t="s">
        <v>12</v>
      </c>
      <c r="D49">
        <v>12</v>
      </c>
      <c r="E49">
        <v>4</v>
      </c>
      <c r="F49" s="13">
        <f t="shared" si="1"/>
        <v>0.33333333333333331</v>
      </c>
      <c r="G49" s="4">
        <f>1*5</f>
        <v>5</v>
      </c>
      <c r="H49" s="4">
        <f>1*5</f>
        <v>5</v>
      </c>
      <c r="I49" s="4">
        <f>0.25*5+0.5*3+0.25*2</f>
        <v>3.25</v>
      </c>
      <c r="J49" s="4">
        <f>0.25*5+0.5*4+0.25*3</f>
        <v>4</v>
      </c>
      <c r="K49" s="4">
        <f t="shared" si="5"/>
        <v>4.3125</v>
      </c>
    </row>
    <row r="50" spans="1:11" x14ac:dyDescent="0.3">
      <c r="A50" s="9"/>
      <c r="B50" s="5"/>
      <c r="C50" t="s">
        <v>13</v>
      </c>
      <c r="D50">
        <v>13</v>
      </c>
      <c r="E50">
        <v>2</v>
      </c>
      <c r="F50" s="13">
        <f t="shared" si="1"/>
        <v>0.15384615384615385</v>
      </c>
      <c r="G50" s="4">
        <f>0.5*5+0.5*4</f>
        <v>4.5</v>
      </c>
      <c r="H50" s="4">
        <f>1*4</f>
        <v>4</v>
      </c>
      <c r="I50" s="4">
        <f>0.5*5+0.5*4</f>
        <v>4.5</v>
      </c>
      <c r="J50" s="4">
        <f>1*4</f>
        <v>4</v>
      </c>
      <c r="K50" s="4">
        <f t="shared" si="5"/>
        <v>4.25</v>
      </c>
    </row>
    <row r="51" spans="1:11" x14ac:dyDescent="0.3">
      <c r="A51" s="9"/>
      <c r="B51" s="6" t="s">
        <v>22</v>
      </c>
      <c r="C51" t="s">
        <v>14</v>
      </c>
      <c r="D51">
        <v>12</v>
      </c>
      <c r="E51">
        <v>5</v>
      </c>
      <c r="F51" s="13">
        <f t="shared" si="1"/>
        <v>0.41666666666666669</v>
      </c>
      <c r="G51" s="4">
        <f>0.4*5+0.6*4</f>
        <v>4.4000000000000004</v>
      </c>
      <c r="H51" s="4">
        <f>0.6*5+0.4*4</f>
        <v>4.5999999999999996</v>
      </c>
      <c r="I51" s="4">
        <f>0.2*5+0.2*4+0.2*3+0.4*2</f>
        <v>3.2</v>
      </c>
      <c r="J51" s="4">
        <f>0.4*5+0.4*4+0.2*3</f>
        <v>4.2</v>
      </c>
      <c r="K51" s="4">
        <f t="shared" si="5"/>
        <v>4.0999999999999996</v>
      </c>
    </row>
    <row r="52" spans="1:11" x14ac:dyDescent="0.3">
      <c r="A52" s="9"/>
      <c r="B52" s="6"/>
      <c r="C52" t="s">
        <v>15</v>
      </c>
      <c r="D52">
        <v>5</v>
      </c>
      <c r="E52">
        <v>4</v>
      </c>
      <c r="F52" s="13">
        <f t="shared" si="1"/>
        <v>0.8</v>
      </c>
      <c r="G52" s="4">
        <f>0.5*5+0.5*4</f>
        <v>4.5</v>
      </c>
      <c r="H52" s="4">
        <f>0.25*5+0.5*4+0.25*3</f>
        <v>4</v>
      </c>
      <c r="I52" s="4">
        <f>0.25*5+0.5*4+0.25*3</f>
        <v>4</v>
      </c>
      <c r="J52" s="4">
        <f>0.75*5+0.25*4</f>
        <v>4.75</v>
      </c>
      <c r="K52" s="4">
        <f t="shared" si="5"/>
        <v>4.3125</v>
      </c>
    </row>
    <row r="53" spans="1:11" x14ac:dyDescent="0.3">
      <c r="A53" s="9"/>
      <c r="B53" s="6"/>
      <c r="C53" t="s">
        <v>16</v>
      </c>
      <c r="D53">
        <v>4</v>
      </c>
      <c r="E53">
        <v>3</v>
      </c>
      <c r="F53" s="13">
        <f t="shared" si="1"/>
        <v>0.75</v>
      </c>
      <c r="G53" s="4">
        <f>0.667*5+0.333*4</f>
        <v>4.6669999999999998</v>
      </c>
      <c r="H53" s="4">
        <f>0.667*5+0.333*4</f>
        <v>4.6669999999999998</v>
      </c>
      <c r="I53" s="4">
        <f>0.333*5+0.333*4+0.333*3</f>
        <v>3.996</v>
      </c>
      <c r="J53" s="4">
        <f>1*5</f>
        <v>5</v>
      </c>
      <c r="K53" s="4">
        <f t="shared" si="5"/>
        <v>4.5824999999999996</v>
      </c>
    </row>
    <row r="54" spans="1:11" x14ac:dyDescent="0.3">
      <c r="A54" s="9"/>
      <c r="B54" s="6"/>
      <c r="C54" t="s">
        <v>17</v>
      </c>
      <c r="D54">
        <v>6</v>
      </c>
      <c r="E54">
        <v>4</v>
      </c>
      <c r="F54" s="13">
        <f t="shared" si="1"/>
        <v>0.66666666666666663</v>
      </c>
      <c r="G54" s="4">
        <f>0.25*5+0.75*4</f>
        <v>4.25</v>
      </c>
      <c r="H54" s="4">
        <f>0.25*5+0.75*4</f>
        <v>4.25</v>
      </c>
      <c r="I54" s="4">
        <f>0.25*5+0.25*4+0.5*3</f>
        <v>3.75</v>
      </c>
      <c r="J54" s="4">
        <f>0.5*5+0.5*4</f>
        <v>4.5</v>
      </c>
      <c r="K54" s="4">
        <f t="shared" si="5"/>
        <v>4.1875</v>
      </c>
    </row>
    <row r="56" spans="1:11" x14ac:dyDescent="0.3">
      <c r="A56" t="s">
        <v>36</v>
      </c>
      <c r="F56" s="14">
        <f>AVERAGE(F3:F54)</f>
        <v>0.43964633562510674</v>
      </c>
      <c r="J56" s="3"/>
      <c r="K56" s="15">
        <f>AVERAGE(K3:K54)</f>
        <v>4.3037215909090909</v>
      </c>
    </row>
    <row r="60" spans="1:11" x14ac:dyDescent="0.3">
      <c r="A60" s="2" t="s">
        <v>35</v>
      </c>
    </row>
    <row r="61" spans="1:11" x14ac:dyDescent="0.3">
      <c r="A61" s="2" t="s">
        <v>37</v>
      </c>
    </row>
    <row r="62" spans="1:11" x14ac:dyDescent="0.3">
      <c r="A62" s="2" t="s">
        <v>39</v>
      </c>
    </row>
    <row r="63" spans="1:11" x14ac:dyDescent="0.3">
      <c r="A63" s="2" t="s">
        <v>38</v>
      </c>
      <c r="B63" s="16" t="s">
        <v>40</v>
      </c>
    </row>
    <row r="64" spans="1:11" x14ac:dyDescent="0.3">
      <c r="A64" s="2" t="s">
        <v>30</v>
      </c>
      <c r="B64" t="s">
        <v>41</v>
      </c>
    </row>
    <row r="65" spans="1:2" x14ac:dyDescent="0.3">
      <c r="A65" s="2" t="s">
        <v>31</v>
      </c>
      <c r="B65" t="s">
        <v>43</v>
      </c>
    </row>
    <row r="66" spans="1:2" x14ac:dyDescent="0.3">
      <c r="A66" s="2" t="s">
        <v>32</v>
      </c>
      <c r="B66" t="s">
        <v>42</v>
      </c>
    </row>
  </sheetData>
  <mergeCells count="12">
    <mergeCell ref="B3:B9"/>
    <mergeCell ref="B10:B15"/>
    <mergeCell ref="B16:B19"/>
    <mergeCell ref="A3:A20"/>
    <mergeCell ref="B21:B27"/>
    <mergeCell ref="B28:B32"/>
    <mergeCell ref="B33:B35"/>
    <mergeCell ref="A21:A36"/>
    <mergeCell ref="B45:B50"/>
    <mergeCell ref="B51:B54"/>
    <mergeCell ref="B37:B44"/>
    <mergeCell ref="A37:A5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Soula-Pc</dc:creator>
  <cp:lastModifiedBy>Dimitris</cp:lastModifiedBy>
  <dcterms:created xsi:type="dcterms:W3CDTF">2023-09-06T11:16:47Z</dcterms:created>
  <dcterms:modified xsi:type="dcterms:W3CDTF">2023-09-07T07:24:44Z</dcterms:modified>
</cp:coreProperties>
</file>